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ALEF BRNO/2020/SAKO Brno/Optimalizace pomocných provozů/DSO 023.2 - Veřejné osvětlení/"/>
    </mc:Choice>
  </mc:AlternateContent>
  <xr:revisionPtr revIDLastSave="0" documentId="8_{04967A22-2CA7-4DC5-A769-1557CBABF87F}" xr6:coauthVersionLast="47" xr6:coauthVersionMax="47" xr10:uidLastSave="{00000000-0000-0000-0000-000000000000}"/>
  <bookViews>
    <workbookView xWindow="-28920" yWindow="-2865" windowWidth="29040" windowHeight="176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DSO 023.2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'DSO 023.2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Naklady'!$A$1:$X$15</definedName>
    <definedName name="_xlnm.Print_Area" localSheetId="4">'DSO 023.2 1 Pol'!$A$1:$X$32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G44" i="1"/>
  <c r="F44" i="1"/>
  <c r="G43" i="1"/>
  <c r="F43" i="1"/>
  <c r="G41" i="1"/>
  <c r="F41" i="1"/>
  <c r="G40" i="1"/>
  <c r="F40" i="1"/>
  <c r="G39" i="1"/>
  <c r="F39" i="1"/>
  <c r="G31" i="13"/>
  <c r="G9" i="13"/>
  <c r="I9" i="13"/>
  <c r="I8" i="13" s="1"/>
  <c r="K9" i="13"/>
  <c r="M9" i="13"/>
  <c r="O9" i="13"/>
  <c r="Q9" i="13"/>
  <c r="V9" i="13"/>
  <c r="G10" i="13"/>
  <c r="G8" i="13" s="1"/>
  <c r="I10" i="13"/>
  <c r="K10" i="13"/>
  <c r="K8" i="13" s="1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O8" i="13" s="1"/>
  <c r="Q14" i="13"/>
  <c r="V14" i="13"/>
  <c r="G15" i="13"/>
  <c r="I15" i="13"/>
  <c r="K15" i="13"/>
  <c r="M15" i="13"/>
  <c r="O15" i="13"/>
  <c r="Q15" i="13"/>
  <c r="Q8" i="13" s="1"/>
  <c r="V15" i="13"/>
  <c r="G17" i="13"/>
  <c r="I17" i="13"/>
  <c r="K17" i="13"/>
  <c r="M17" i="13"/>
  <c r="O17" i="13"/>
  <c r="Q17" i="13"/>
  <c r="V17" i="13"/>
  <c r="V8" i="13" s="1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AE31" i="13"/>
  <c r="G14" i="12"/>
  <c r="O8" i="12"/>
  <c r="Q8" i="12"/>
  <c r="V8" i="12"/>
  <c r="G9" i="12"/>
  <c r="I9" i="12"/>
  <c r="I8" i="12" s="1"/>
  <c r="K9" i="12"/>
  <c r="M9" i="12"/>
  <c r="O9" i="12"/>
  <c r="Q9" i="12"/>
  <c r="V9" i="12"/>
  <c r="G10" i="12"/>
  <c r="G8" i="12" s="1"/>
  <c r="I10" i="12"/>
  <c r="K10" i="12"/>
  <c r="K8" i="12" s="1"/>
  <c r="O10" i="12"/>
  <c r="Q10" i="12"/>
  <c r="V10" i="12"/>
  <c r="G11" i="12"/>
  <c r="I11" i="12"/>
  <c r="Q11" i="12"/>
  <c r="V11" i="12"/>
  <c r="G12" i="12"/>
  <c r="M12" i="12" s="1"/>
  <c r="M11" i="12" s="1"/>
  <c r="I12" i="12"/>
  <c r="K12" i="12"/>
  <c r="K11" i="12" s="1"/>
  <c r="O12" i="12"/>
  <c r="O11" i="12" s="1"/>
  <c r="Q12" i="12"/>
  <c r="V12" i="12"/>
  <c r="AE14" i="12"/>
  <c r="I20" i="1"/>
  <c r="I19" i="1"/>
  <c r="I18" i="1"/>
  <c r="I17" i="1"/>
  <c r="I16" i="1"/>
  <c r="I55" i="1"/>
  <c r="J54" i="1" s="1"/>
  <c r="F45" i="1"/>
  <c r="G45" i="1"/>
  <c r="G25" i="1" s="1"/>
  <c r="A25" i="1" s="1"/>
  <c r="H45" i="1"/>
  <c r="H44" i="1"/>
  <c r="I44" i="1" s="1"/>
  <c r="H43" i="1"/>
  <c r="I43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J53" i="1" l="1"/>
  <c r="J52" i="1"/>
  <c r="J55" i="1" s="1"/>
  <c r="G26" i="1"/>
  <c r="A26" i="1"/>
  <c r="G28" i="1"/>
  <c r="G23" i="1"/>
  <c r="AF31" i="13"/>
  <c r="M10" i="13"/>
  <c r="M8" i="13" s="1"/>
  <c r="AF14" i="12"/>
  <c r="M10" i="12"/>
  <c r="M8" i="12" s="1"/>
  <c r="I21" i="1"/>
  <c r="J43" i="1"/>
  <c r="J39" i="1"/>
  <c r="J45" i="1" s="1"/>
  <c r="J41" i="1"/>
  <c r="J44" i="1"/>
  <c r="J40" i="1"/>
  <c r="A23" i="1" l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4248DCE4-1A32-43ED-8801-AB9EAE16C4E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956D01-AFF3-4203-99BC-12886545931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79D3C1FE-73FD-40DB-9E48-CCA8F22FFC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8F0E7EA-112B-4B29-91F9-425B9B7AF0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<sst xmlns="http://schemas.openxmlformats.org/spreadsheetml/2006/main" count="354" uniqueCount="161">
  <si>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</si>
  <si>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</si>
  <si>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</si>
  <si>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</si>
  <si>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</si>
  <si>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</si>
  <si>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</si>
  <si>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</si>
  <si>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</si>
  <si>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</si>
  <si>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</si>
  <si>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</si>
  <si>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</si>
  <si>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</si>
  <si>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</si>
  <si>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</si>
  <si>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</si>
  <si>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</si>
  <si>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</si>
  <si>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</si>
  <si>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</si>
  <si>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</si>
  <si>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</si>
  <si>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</si>
  <si>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</si>
  <si>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</si>
  <si>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</si>
  <si>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</si>
  <si>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</si>
  <si>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</si>
  <si>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</si>
  <si>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</si>
  <si>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</si>
  <si>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</si>
  <si>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</si>
  <si>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</si>
  <si>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</si>
  <si>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</si>
  <si>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</si>
  <si>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</si>
  <si>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</si>
  <si>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</si>
  <si>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</si>
  <si>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2107DSO023.2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</si>
  <si>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</si>
  <si>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</si>
  <si>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</si>
  <si>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</si>
  <si>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</si>
  <si>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</si>
  <si>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</si>
  <si>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</si>
  <si>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Ostatní a vedlejší náklady</t>
  </si>
  <si>
    <t>1</t>
  </si>
  <si>
    <t>OSTATNÍ A VEDLEJŠÍ NÁKLADY</t>
  </si>
  <si>
    <t>Stavební objekt</t>
  </si>
  <si>
    <t>DSO 023.2</t>
  </si>
  <si>
    <t>VENKOVNÍ OSVĚTLENÍ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</si>
  <si>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</si>
  <si>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</si>
  <si>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</si>
  <si>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</si>
  <si>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</si>
  <si>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</si>
  <si>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</si>
  <si>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</si>
  <si>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</si>
  <si>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</si>
  <si>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</si>
  <si>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</si>
  <si>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</si>
  <si>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</si>
  <si>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</si>
  <si>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</si>
  <si>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</si>
  <si>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</si>
  <si>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</si>
  <si>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</si>
  <si>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</si>
  <si>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</si>
  <si>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</si>
  <si>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</si>
  <si>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</si>
  <si>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</si>
  <si>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</si>
  <si>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</si>
  <si>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</si>
  <si>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</si>
  <si>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</si>
  <si>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</si>
  <si>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</si>
  <si>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</si>
  <si>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</si>
  <si>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</si>
  <si>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</si>
  <si>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</si>
  <si>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 R</t>
  </si>
  <si>
    <t xml:space="preserve">Geodetické práce </t>
  </si>
  <si>
    <t>Soubor</t>
  </si>
  <si>
    <t>RTS 21/ I</t>
  </si>
  <si>
    <t>Indiv</t>
  </si>
  <si>
    <t>VRN</t>
  </si>
  <si>
    <t>POL99_8</t>
  </si>
  <si>
    <t>005121 R</t>
  </si>
  <si>
    <t>Zařízení staveniště</t>
  </si>
  <si>
    <t>005241010R</t>
  </si>
  <si>
    <t xml:space="preserve">Dokumentace skutečného provedení </t>
  </si>
  <si>
    <t>SUM</t>
  </si>
  <si>
    <t>END</t>
  </si>
  <si>
    <t>Položkový soupis prací a dodávek</t>
  </si>
  <si>
    <t>210-001</t>
  </si>
  <si>
    <t>Montáž svítidla</t>
  </si>
  <si>
    <t>ks</t>
  </si>
  <si>
    <t>Vlastní</t>
  </si>
  <si>
    <t>Práce</t>
  </si>
  <si>
    <t>POL1_9</t>
  </si>
  <si>
    <t>348-001</t>
  </si>
  <si>
    <t>Svítidlo dle projektové dokumentace - označení V01</t>
  </si>
  <si>
    <t>Specifikace</t>
  </si>
  <si>
    <t>POL3_</t>
  </si>
  <si>
    <t>210810054R00</t>
  </si>
  <si>
    <t>Montáž kabelu CYKY 750 V, 4 x 16 mm2, pevně uloženého</t>
  </si>
  <si>
    <t>m</t>
  </si>
  <si>
    <t>34113270R16</t>
  </si>
  <si>
    <t>Kabel s Al jádrem AYKY 4 x 16 mm2</t>
  </si>
  <si>
    <t>210220022RT1</t>
  </si>
  <si>
    <t>Montáž uzemňovacího vedení v zemi, včetně svorek, propojení a izolace spojů, z drátů ocelových pozinkovaných  (FeZn),  , včetně dodávky drátu průměru 10 mm</t>
  </si>
  <si>
    <t>230191010R00</t>
  </si>
  <si>
    <t>Uložení chráničky ve výkopu PE 75x3,0mm</t>
  </si>
  <si>
    <t>3457114703R</t>
  </si>
  <si>
    <t>trubka kabelová ohebná dvouplášťová korugovaná chránička; vnější plášť z HDPE, vnitřní z LDPE; vnější pr.= 75,0 mm; vnitřní pr.= 61,0 mm; mezní hodnota zatížení 450 N/5 cm; teplot.rozsah -45 až 60 °C; stupeň hořlavosti A1; mat. bezhalogenový; IP 40, při použití těsnicího kroužku IP 67</t>
  </si>
  <si>
    <t>SPCM</t>
  </si>
  <si>
    <t>60 °C; stupeň hořlavosti A1; mat. bezhalogenový; IP 40, při použití těsnicího kroužku IP 67</t>
  </si>
  <si>
    <t>POP</t>
  </si>
  <si>
    <t>210-002</t>
  </si>
  <si>
    <t>Provedení sváru drátu FeZn 10mm, min. tloušťka sváru 10 cm</t>
  </si>
  <si>
    <t>210-003</t>
  </si>
  <si>
    <t>Zapojení drátu FeZn na svorku SP1</t>
  </si>
  <si>
    <t>460200163R00</t>
  </si>
  <si>
    <t>Výkop kabelové rýhy 35/80 cm  hor.3</t>
  </si>
  <si>
    <t>POL1_</t>
  </si>
  <si>
    <t>460560163R00</t>
  </si>
  <si>
    <t>Zához rýhy 35/80 cm, hornina třídy 3</t>
  </si>
  <si>
    <t>460420018R00</t>
  </si>
  <si>
    <t>Zřízení kabelového lože v rýze š.do 35 cm z písku</t>
  </si>
  <si>
    <t>460490012RT1</t>
  </si>
  <si>
    <t>Fólie výstražná z PVC, šířka 33 cm, fólie PVC šířka 33 cm</t>
  </si>
  <si>
    <t>210-004</t>
  </si>
  <si>
    <t>Zapojení kabelu AYKY 4x16 na svorkovnici stožáru</t>
  </si>
  <si>
    <t>210-005</t>
  </si>
  <si>
    <t>Gumoasfaltový sprej</t>
  </si>
  <si>
    <t>210-006</t>
  </si>
  <si>
    <t>Ošetření spojů gumoasfaltovým sprejem</t>
  </si>
  <si>
    <t>21020400K</t>
  </si>
  <si>
    <t>Osvětlovací stožár sadový, včetně výložníku, výška 5 m, včetně dodávky a montáže</t>
  </si>
  <si>
    <t>210-007</t>
  </si>
  <si>
    <t>Úklid staveniště</t>
  </si>
  <si>
    <t>4600800K</t>
  </si>
  <si>
    <t>Betonový základ pro stožár B-50, včetně výkopu</t>
  </si>
  <si>
    <t>210-008</t>
  </si>
  <si>
    <t>Svorkovnice do stožáru, včetně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</si>
</sst>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qLNhaM2lqr0xJprTFEo/i8Qrhqg7v3+4vr0xQuqGfSlq9jySfOhKDcV3s9a5S+F/d6SsDZrWJQ3nfbvZ5j/ug==" saltValue="nwcrP4KDmVK1qceXzw0pl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SUMIF(F52:F54,A16,I52:I54)+SUMIF(F52:F54,"PSU",I52:I54)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SUMIF(F52:F54,A17,I52:I54)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SUMIF(F52:F54,A18,I52:I54)</f>
        <v>0</v>
      </c>
      <c r="J18" s="85"/>
    </row>
    <row r="19" spans="1:10" ht="23.25" customHeight="1" x14ac:dyDescent="0.25">
      <c r="A19" s="196" t="s">
        <v>64</v>
      </c>
      <c r="B19" s="38" t="s">
        <v>27</v>
      </c>
      <c r="C19" s="62"/>
      <c r="D19" s="63"/>
      <c r="E19" s="83"/>
      <c r="F19" s="84"/>
      <c r="G19" s="83"/>
      <c r="H19" s="84"/>
      <c r="I19" s="83">
        <f>SUMIF(F52:F54,A19,I52:I54)</f>
        <v>0</v>
      </c>
      <c r="J19" s="85"/>
    </row>
    <row r="20" spans="1:10" ht="23.25" customHeight="1" x14ac:dyDescent="0.25">
      <c r="A20" s="196" t="s">
        <v>65</v>
      </c>
      <c r="B20" s="38" t="s">
        <v>28</v>
      </c>
      <c r="C20" s="62"/>
      <c r="D20" s="63"/>
      <c r="E20" s="83"/>
      <c r="F20" s="84"/>
      <c r="G20" s="83"/>
      <c r="H20" s="84"/>
      <c r="I20" s="83">
        <f>SUMIF(F52:F54,A20,I52:I54)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'0 1 Naklady'!AE14+'DSO 023.2 1 Pol'!AE31</f>
        <v>0</v>
      </c>
      <c r="G39" s="150">
        <f>'0 1 Naklady'!AF14+'DSO 023.2 1 Pol'!AF31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5">
      <c r="A40" s="137">
        <v>2</v>
      </c>
      <c r="B40" s="153"/>
      <c r="C40" s="154" t="s">
        <v>52</v>
      </c>
      <c r="D40" s="154"/>
      <c r="E40" s="154"/>
      <c r="F40" s="155">
        <f>'0 1 Naklady'!AE14</f>
        <v>0</v>
      </c>
      <c r="G40" s="156">
        <f>'0 1 Naklady'!AF14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customHeight="1" x14ac:dyDescent="0.25">
      <c r="A41" s="137">
        <v>3</v>
      </c>
      <c r="B41" s="158" t="s">
        <v>53</v>
      </c>
      <c r="C41" s="148" t="s">
        <v>54</v>
      </c>
      <c r="D41" s="148"/>
      <c r="E41" s="148"/>
      <c r="F41" s="159">
        <f>'0 1 Naklady'!AE14</f>
        <v>0</v>
      </c>
      <c r="G41" s="151">
        <f>'0 1 Naklady'!AF14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customHeight="1" x14ac:dyDescent="0.25">
      <c r="A42" s="137">
        <v>2</v>
      </c>
      <c r="B42" s="153"/>
      <c r="C42" s="154" t="s">
        <v>55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5">
      <c r="A43" s="137">
        <v>2</v>
      </c>
      <c r="B43" s="153" t="s">
        <v>56</v>
      </c>
      <c r="C43" s="154" t="s">
        <v>57</v>
      </c>
      <c r="D43" s="154"/>
      <c r="E43" s="154"/>
      <c r="F43" s="155">
        <f>'DSO 023.2 1 Pol'!AE31</f>
        <v>0</v>
      </c>
      <c r="G43" s="156">
        <f>'DSO 023.2 1 Pol'!AF31</f>
        <v>0</v>
      </c>
      <c r="H43" s="156">
        <f>(F43*SazbaDPH1/100)+(G43*SazbaDPH2/100)</f>
        <v>0</v>
      </c>
      <c r="I43" s="156">
        <f>F43+G43+H43</f>
        <v>0</v>
      </c>
      <c r="J43" s="157" t="str">
        <f>IF(_xlfn.SINGLE(CenaCelkemVypocet)=0,"",I43/_xlfn.SINGLE(CenaCelkemVypocet)*100)</f>
        <v/>
      </c>
    </row>
    <row r="44" spans="1:10" ht="25.5" customHeight="1" x14ac:dyDescent="0.25">
      <c r="A44" s="137">
        <v>3</v>
      </c>
      <c r="B44" s="158" t="s">
        <v>53</v>
      </c>
      <c r="C44" s="148" t="s">
        <v>57</v>
      </c>
      <c r="D44" s="148"/>
      <c r="E44" s="148"/>
      <c r="F44" s="159">
        <f>'DSO 023.2 1 Pol'!AE31</f>
        <v>0</v>
      </c>
      <c r="G44" s="151">
        <f>'DSO 023.2 1 Pol'!AF31</f>
        <v>0</v>
      </c>
      <c r="H44" s="151">
        <f>(F44*SazbaDPH1/100)+(G44*SazbaDPH2/100)</f>
        <v>0</v>
      </c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5">
      <c r="A45" s="137"/>
      <c r="B45" s="160" t="s">
        <v>58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9" spans="1:10" ht="15.6" x14ac:dyDescent="0.3">
      <c r="B49" s="176" t="s">
        <v>60</v>
      </c>
    </row>
    <row r="51" spans="1:10" ht="25.5" customHeight="1" x14ac:dyDescent="0.25">
      <c r="A51" s="178"/>
      <c r="B51" s="181" t="s">
        <v>17</v>
      </c>
      <c r="C51" s="181" t="s">
        <v>5</v>
      </c>
      <c r="D51" s="182"/>
      <c r="E51" s="182"/>
      <c r="F51" s="183" t="s">
        <v>61</v>
      </c>
      <c r="G51" s="183"/>
      <c r="H51" s="183"/>
      <c r="I51" s="183" t="s">
        <v>29</v>
      </c>
      <c r="J51" s="183" t="s">
        <v>0</v>
      </c>
    </row>
    <row r="52" spans="1:10" ht="36.75" customHeight="1" x14ac:dyDescent="0.25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'DSO 023.2 1 Pol'!G8</f>
        <v>0</v>
      </c>
      <c r="J52" s="190" t="str">
        <f>IF(I55=0,"",I52/I55*100)</f>
        <v/>
      </c>
    </row>
    <row r="53" spans="1:10" ht="36.75" customHeight="1" x14ac:dyDescent="0.25">
      <c r="A53" s="179"/>
      <c r="B53" s="184" t="s">
        <v>64</v>
      </c>
      <c r="C53" s="185" t="s">
        <v>27</v>
      </c>
      <c r="D53" s="186"/>
      <c r="E53" s="186"/>
      <c r="F53" s="192" t="s">
        <v>64</v>
      </c>
      <c r="G53" s="193"/>
      <c r="H53" s="193"/>
      <c r="I53" s="193">
        <f>'0 1 Naklady'!G8</f>
        <v>0</v>
      </c>
      <c r="J53" s="190" t="str">
        <f>IF(I55=0,"",I53/I55*100)</f>
        <v/>
      </c>
    </row>
    <row r="54" spans="1:10" ht="36.75" customHeight="1" x14ac:dyDescent="0.25">
      <c r="A54" s="179"/>
      <c r="B54" s="184" t="s">
        <v>65</v>
      </c>
      <c r="C54" s="185" t="s">
        <v>28</v>
      </c>
      <c r="D54" s="186"/>
      <c r="E54" s="186"/>
      <c r="F54" s="192" t="s">
        <v>65</v>
      </c>
      <c r="G54" s="193"/>
      <c r="H54" s="193"/>
      <c r="I54" s="193">
        <f>'0 1 Naklady'!G11</f>
        <v>0</v>
      </c>
      <c r="J54" s="190" t="str">
        <f>IF(I55=0,"",I54/I55*100)</f>
        <v/>
      </c>
    </row>
    <row r="55" spans="1:10" ht="25.5" customHeight="1" x14ac:dyDescent="0.25">
      <c r="A55" s="180"/>
      <c r="B55" s="187" t="s">
        <v>1</v>
      </c>
      <c r="C55" s="188"/>
      <c r="D55" s="189"/>
      <c r="E55" s="189"/>
      <c r="F55" s="194"/>
      <c r="G55" s="195"/>
      <c r="H55" s="195"/>
      <c r="I55" s="195">
        <f>SUM(I52:I54)</f>
        <v>0</v>
      </c>
      <c r="J55" s="191">
        <f>SUM(J52:J54)</f>
        <v>0</v>
      </c>
    </row>
    <row r="56" spans="1:10" x14ac:dyDescent="0.25">
      <c r="F56" s="135"/>
      <c r="G56" s="135"/>
      <c r="H56" s="135"/>
      <c r="I56" s="135"/>
      <c r="J56" s="136"/>
    </row>
    <row r="57" spans="1:10" x14ac:dyDescent="0.25">
      <c r="F57" s="135"/>
      <c r="G57" s="135"/>
      <c r="H57" s="135"/>
      <c r="I57" s="135"/>
      <c r="J57" s="136"/>
    </row>
    <row r="58" spans="1:10" x14ac:dyDescent="0.25">
      <c r="F58" s="135"/>
      <c r="G58" s="135"/>
      <c r="H58" s="135"/>
      <c r="I58" s="135"/>
      <c r="J58" s="136"/>
    </row>
  </sheetData>
  <sheetProtection algorithmName="SHA-512" hashValue="fHKJGn7xsn9kNKmHENlm1yYCjCubBgWPQKgn6O2S6+Tvzt1o92+7taOlQ7Z9KDnah68qgi11eUKDNS/mmeUgsQ==" saltValue="vhyJpeA8AmozAyIgp6sCe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KoqhkXyayzbIstWDVFIL8nzmahtABH6Y1Jdp/AiJfpHSG7nov02Y3xdfLqJhyVaMapVP/LZ2e3FIz1S7Ub6Dug==" saltValue="L2qWAophqy5hF5SoA7YoZ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B4216-318D-4AEB-ABC0-A153CE1E971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66</v>
      </c>
      <c r="B1" s="197"/>
      <c r="C1" s="197"/>
      <c r="D1" s="197"/>
      <c r="E1" s="197"/>
      <c r="F1" s="197"/>
      <c r="G1" s="197"/>
      <c r="AG1" t="s">
        <v>67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68</v>
      </c>
    </row>
    <row r="3" spans="1:60" ht="25.05" customHeight="1" x14ac:dyDescent="0.25">
      <c r="A3" s="198" t="s">
        <v>8</v>
      </c>
      <c r="B3" s="49" t="s">
        <v>69</v>
      </c>
      <c r="C3" s="201" t="s">
        <v>54</v>
      </c>
      <c r="D3" s="199"/>
      <c r="E3" s="199"/>
      <c r="F3" s="199"/>
      <c r="G3" s="200"/>
      <c r="AC3" s="177" t="s">
        <v>70</v>
      </c>
      <c r="AG3" t="s">
        <v>71</v>
      </c>
    </row>
    <row r="4" spans="1:60" ht="25.05" customHeight="1" x14ac:dyDescent="0.25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72</v>
      </c>
    </row>
    <row r="5" spans="1:60" x14ac:dyDescent="0.25">
      <c r="D5" s="10"/>
    </row>
    <row r="6" spans="1:60" ht="39.6" x14ac:dyDescent="0.25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3" t="s">
        <v>94</v>
      </c>
      <c r="B8" s="224" t="s">
        <v>64</v>
      </c>
      <c r="C8" s="244" t="s">
        <v>27</v>
      </c>
      <c r="D8" s="225"/>
      <c r="E8" s="226"/>
      <c r="F8" s="227"/>
      <c r="G8" s="227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7"/>
      <c r="S8" s="227"/>
      <c r="T8" s="228"/>
      <c r="U8" s="222"/>
      <c r="V8" s="222">
        <f>SUM(V9:V10)</f>
        <v>0</v>
      </c>
      <c r="W8" s="222"/>
      <c r="X8" s="222"/>
      <c r="AG8" t="s">
        <v>95</v>
      </c>
    </row>
    <row r="9" spans="1:60" outlineLevel="1" x14ac:dyDescent="0.25">
      <c r="A9" s="236">
        <v>1</v>
      </c>
      <c r="B9" s="237" t="s">
        <v>96</v>
      </c>
      <c r="C9" s="245" t="s">
        <v>97</v>
      </c>
      <c r="D9" s="238" t="s">
        <v>98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/>
      <c r="S9" s="241" t="s">
        <v>99</v>
      </c>
      <c r="T9" s="242" t="s">
        <v>100</v>
      </c>
      <c r="U9" s="221">
        <v>0</v>
      </c>
      <c r="V9" s="221">
        <f>ROUND(E9*U9,2)</f>
        <v>0</v>
      </c>
      <c r="W9" s="221"/>
      <c r="X9" s="221" t="s">
        <v>101</v>
      </c>
      <c r="Y9" s="212"/>
      <c r="Z9" s="212"/>
      <c r="AA9" s="212"/>
      <c r="AB9" s="212"/>
      <c r="AC9" s="212"/>
      <c r="AD9" s="212"/>
      <c r="AE9" s="212"/>
      <c r="AF9" s="212"/>
      <c r="AG9" s="212" t="s">
        <v>102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36">
        <v>2</v>
      </c>
      <c r="B10" s="237" t="s">
        <v>103</v>
      </c>
      <c r="C10" s="245" t="s">
        <v>104</v>
      </c>
      <c r="D10" s="238" t="s">
        <v>98</v>
      </c>
      <c r="E10" s="239">
        <v>1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1"/>
      <c r="S10" s="241" t="s">
        <v>99</v>
      </c>
      <c r="T10" s="242" t="s">
        <v>100</v>
      </c>
      <c r="U10" s="221">
        <v>0</v>
      </c>
      <c r="V10" s="221">
        <f>ROUND(E10*U10,2)</f>
        <v>0</v>
      </c>
      <c r="W10" s="221"/>
      <c r="X10" s="221" t="s">
        <v>101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102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5">
      <c r="A11" s="223" t="s">
        <v>94</v>
      </c>
      <c r="B11" s="224" t="s">
        <v>65</v>
      </c>
      <c r="C11" s="244" t="s">
        <v>28</v>
      </c>
      <c r="D11" s="225"/>
      <c r="E11" s="226"/>
      <c r="F11" s="227"/>
      <c r="G11" s="227">
        <f>SUMIF(AG12:AG12,"&lt;&gt;NOR",G12:G12)</f>
        <v>0</v>
      </c>
      <c r="H11" s="227"/>
      <c r="I11" s="227">
        <f>SUM(I12:I12)</f>
        <v>0</v>
      </c>
      <c r="J11" s="227"/>
      <c r="K11" s="227">
        <f>SUM(K12:K12)</f>
        <v>0</v>
      </c>
      <c r="L11" s="227"/>
      <c r="M11" s="227">
        <f>SUM(M12:M12)</f>
        <v>0</v>
      </c>
      <c r="N11" s="227"/>
      <c r="O11" s="227">
        <f>SUM(O12:O12)</f>
        <v>0</v>
      </c>
      <c r="P11" s="227"/>
      <c r="Q11" s="227">
        <f>SUM(Q12:Q12)</f>
        <v>0</v>
      </c>
      <c r="R11" s="227"/>
      <c r="S11" s="227"/>
      <c r="T11" s="228"/>
      <c r="U11" s="222"/>
      <c r="V11" s="222">
        <f>SUM(V12:V12)</f>
        <v>0</v>
      </c>
      <c r="W11" s="222"/>
      <c r="X11" s="222"/>
      <c r="AG11" t="s">
        <v>95</v>
      </c>
    </row>
    <row r="12" spans="1:60" outlineLevel="1" x14ac:dyDescent="0.25">
      <c r="A12" s="229">
        <v>3</v>
      </c>
      <c r="B12" s="230" t="s">
        <v>105</v>
      </c>
      <c r="C12" s="246" t="s">
        <v>106</v>
      </c>
      <c r="D12" s="231" t="s">
        <v>98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99</v>
      </c>
      <c r="T12" s="235" t="s">
        <v>100</v>
      </c>
      <c r="U12" s="221">
        <v>0</v>
      </c>
      <c r="V12" s="221">
        <f>ROUND(E12*U12,2)</f>
        <v>0</v>
      </c>
      <c r="W12" s="221"/>
      <c r="X12" s="221" t="s">
        <v>101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102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5">
      <c r="A13" s="3"/>
      <c r="B13" s="4"/>
      <c r="C13" s="247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81</v>
      </c>
    </row>
    <row r="14" spans="1:60" x14ac:dyDescent="0.25">
      <c r="A14" s="215"/>
      <c r="B14" s="216" t="s">
        <v>29</v>
      </c>
      <c r="C14" s="248"/>
      <c r="D14" s="217"/>
      <c r="E14" s="218"/>
      <c r="F14" s="218"/>
      <c r="G14" s="243">
        <f>G8+G11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107</v>
      </c>
    </row>
    <row r="15" spans="1:60" x14ac:dyDescent="0.25">
      <c r="C15" s="249"/>
      <c r="D15" s="10"/>
      <c r="AG15" t="s">
        <v>108</v>
      </c>
    </row>
    <row r="16" spans="1:60" x14ac:dyDescent="0.25">
      <c r="D16" s="10"/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YJnuNvtcgjnP5smZcY1LpQmjFwWMY/qyogFHOEvAlS6SgTO+r0TEo541Wk9nOydx3aMDAOp+i/sJMDsEZWvJw==" saltValue="AoX6neGIMl6MqCRZv1rkY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59CB1-4B20-4DB9-943B-65CCAF2B22B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109</v>
      </c>
      <c r="B1" s="197"/>
      <c r="C1" s="197"/>
      <c r="D1" s="197"/>
      <c r="E1" s="197"/>
      <c r="F1" s="197"/>
      <c r="G1" s="197"/>
      <c r="AG1" t="s">
        <v>67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68</v>
      </c>
    </row>
    <row r="3" spans="1:60" ht="25.05" customHeight="1" x14ac:dyDescent="0.25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7" t="s">
        <v>68</v>
      </c>
      <c r="AG3" t="s">
        <v>71</v>
      </c>
    </row>
    <row r="4" spans="1:60" ht="25.05" customHeight="1" x14ac:dyDescent="0.25">
      <c r="A4" s="202" t="s">
        <v>9</v>
      </c>
      <c r="B4" s="203" t="s">
        <v>53</v>
      </c>
      <c r="C4" s="204" t="s">
        <v>57</v>
      </c>
      <c r="D4" s="205"/>
      <c r="E4" s="205"/>
      <c r="F4" s="205"/>
      <c r="G4" s="206"/>
      <c r="AG4" t="s">
        <v>72</v>
      </c>
    </row>
    <row r="5" spans="1:60" x14ac:dyDescent="0.25">
      <c r="D5" s="10"/>
    </row>
    <row r="6" spans="1:60" ht="39.6" x14ac:dyDescent="0.25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3" t="s">
        <v>94</v>
      </c>
      <c r="B8" s="224" t="s">
        <v>62</v>
      </c>
      <c r="C8" s="244" t="s">
        <v>63</v>
      </c>
      <c r="D8" s="225"/>
      <c r="E8" s="226"/>
      <c r="F8" s="227"/>
      <c r="G8" s="227">
        <f>SUMIF(AG9:AG29,"&lt;&gt;NOR",G9:G29)</f>
        <v>0</v>
      </c>
      <c r="H8" s="227"/>
      <c r="I8" s="227">
        <f>SUM(I9:I29)</f>
        <v>0</v>
      </c>
      <c r="J8" s="227"/>
      <c r="K8" s="227">
        <f>SUM(K9:K29)</f>
        <v>0</v>
      </c>
      <c r="L8" s="227"/>
      <c r="M8" s="227">
        <f>SUM(M9:M29)</f>
        <v>0</v>
      </c>
      <c r="N8" s="227"/>
      <c r="O8" s="227">
        <f>SUM(O9:O29)</f>
        <v>7.35</v>
      </c>
      <c r="P8" s="227"/>
      <c r="Q8" s="227">
        <f>SUM(Q9:Q29)</f>
        <v>0</v>
      </c>
      <c r="R8" s="227"/>
      <c r="S8" s="227"/>
      <c r="T8" s="228"/>
      <c r="U8" s="222"/>
      <c r="V8" s="222">
        <f>SUM(V9:V29)</f>
        <v>49.449999999999996</v>
      </c>
      <c r="W8" s="222"/>
      <c r="X8" s="222"/>
      <c r="AG8" t="s">
        <v>95</v>
      </c>
    </row>
    <row r="9" spans="1:60" outlineLevel="1" x14ac:dyDescent="0.25">
      <c r="A9" s="236">
        <v>1</v>
      </c>
      <c r="B9" s="237" t="s">
        <v>110</v>
      </c>
      <c r="C9" s="245" t="s">
        <v>111</v>
      </c>
      <c r="D9" s="238" t="s">
        <v>112</v>
      </c>
      <c r="E9" s="239">
        <v>3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/>
      <c r="S9" s="241" t="s">
        <v>113</v>
      </c>
      <c r="T9" s="242" t="s">
        <v>100</v>
      </c>
      <c r="U9" s="221">
        <v>0</v>
      </c>
      <c r="V9" s="221">
        <f>ROUND(E9*U9,2)</f>
        <v>0</v>
      </c>
      <c r="W9" s="221"/>
      <c r="X9" s="221" t="s">
        <v>114</v>
      </c>
      <c r="Y9" s="212"/>
      <c r="Z9" s="212"/>
      <c r="AA9" s="212"/>
      <c r="AB9" s="212"/>
      <c r="AC9" s="212"/>
      <c r="AD9" s="212"/>
      <c r="AE9" s="212"/>
      <c r="AF9" s="212"/>
      <c r="AG9" s="212" t="s">
        <v>115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36">
        <v>2</v>
      </c>
      <c r="B10" s="237" t="s">
        <v>116</v>
      </c>
      <c r="C10" s="245" t="s">
        <v>117</v>
      </c>
      <c r="D10" s="238" t="s">
        <v>112</v>
      </c>
      <c r="E10" s="239">
        <v>3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1"/>
      <c r="S10" s="241" t="s">
        <v>113</v>
      </c>
      <c r="T10" s="242" t="s">
        <v>100</v>
      </c>
      <c r="U10" s="221">
        <v>0</v>
      </c>
      <c r="V10" s="221">
        <f>ROUND(E10*U10,2)</f>
        <v>0</v>
      </c>
      <c r="W10" s="221"/>
      <c r="X10" s="221" t="s">
        <v>118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119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36">
        <v>3</v>
      </c>
      <c r="B11" s="237" t="s">
        <v>120</v>
      </c>
      <c r="C11" s="245" t="s">
        <v>121</v>
      </c>
      <c r="D11" s="238" t="s">
        <v>122</v>
      </c>
      <c r="E11" s="239">
        <v>75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1" t="s">
        <v>62</v>
      </c>
      <c r="S11" s="241" t="s">
        <v>99</v>
      </c>
      <c r="T11" s="242" t="s">
        <v>99</v>
      </c>
      <c r="U11" s="221">
        <v>0.13915</v>
      </c>
      <c r="V11" s="221">
        <f>ROUND(E11*U11,2)</f>
        <v>10.44</v>
      </c>
      <c r="W11" s="221"/>
      <c r="X11" s="221" t="s">
        <v>114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36">
        <v>4</v>
      </c>
      <c r="B12" s="237" t="s">
        <v>123</v>
      </c>
      <c r="C12" s="245" t="s">
        <v>124</v>
      </c>
      <c r="D12" s="238" t="s">
        <v>122</v>
      </c>
      <c r="E12" s="239">
        <v>75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1.0499999999999999E-3</v>
      </c>
      <c r="O12" s="241">
        <f>ROUND(E12*N12,2)</f>
        <v>0.08</v>
      </c>
      <c r="P12" s="241">
        <v>0</v>
      </c>
      <c r="Q12" s="241">
        <f>ROUND(E12*P12,2)</f>
        <v>0</v>
      </c>
      <c r="R12" s="241"/>
      <c r="S12" s="241" t="s">
        <v>113</v>
      </c>
      <c r="T12" s="242" t="s">
        <v>100</v>
      </c>
      <c r="U12" s="221">
        <v>0</v>
      </c>
      <c r="V12" s="221">
        <f>ROUND(E12*U12,2)</f>
        <v>0</v>
      </c>
      <c r="W12" s="221"/>
      <c r="X12" s="221" t="s">
        <v>118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1" x14ac:dyDescent="0.25">
      <c r="A13" s="236">
        <v>5</v>
      </c>
      <c r="B13" s="237" t="s">
        <v>125</v>
      </c>
      <c r="C13" s="245" t="s">
        <v>126</v>
      </c>
      <c r="D13" s="238" t="s">
        <v>122</v>
      </c>
      <c r="E13" s="239">
        <v>75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1.0499999999999999E-3</v>
      </c>
      <c r="O13" s="241">
        <f>ROUND(E13*N13,2)</f>
        <v>0.08</v>
      </c>
      <c r="P13" s="241">
        <v>0</v>
      </c>
      <c r="Q13" s="241">
        <f>ROUND(E13*P13,2)</f>
        <v>0</v>
      </c>
      <c r="R13" s="241" t="s">
        <v>62</v>
      </c>
      <c r="S13" s="241" t="s">
        <v>99</v>
      </c>
      <c r="T13" s="242" t="s">
        <v>99</v>
      </c>
      <c r="U13" s="221">
        <v>0.16</v>
      </c>
      <c r="V13" s="221">
        <f>ROUND(E13*U13,2)</f>
        <v>12</v>
      </c>
      <c r="W13" s="221"/>
      <c r="X13" s="221" t="s">
        <v>114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6">
        <v>6</v>
      </c>
      <c r="B14" s="237" t="s">
        <v>127</v>
      </c>
      <c r="C14" s="245" t="s">
        <v>128</v>
      </c>
      <c r="D14" s="238" t="s">
        <v>122</v>
      </c>
      <c r="E14" s="239">
        <v>65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/>
      <c r="S14" s="241" t="s">
        <v>99</v>
      </c>
      <c r="T14" s="242" t="s">
        <v>99</v>
      </c>
      <c r="U14" s="221">
        <v>0.125</v>
      </c>
      <c r="V14" s="221">
        <f>ROUND(E14*U14,2)</f>
        <v>8.1300000000000008</v>
      </c>
      <c r="W14" s="221"/>
      <c r="X14" s="221" t="s">
        <v>114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40.799999999999997" outlineLevel="1" x14ac:dyDescent="0.25">
      <c r="A15" s="229">
        <v>7</v>
      </c>
      <c r="B15" s="230" t="s">
        <v>129</v>
      </c>
      <c r="C15" s="246" t="s">
        <v>130</v>
      </c>
      <c r="D15" s="231" t="s">
        <v>122</v>
      </c>
      <c r="E15" s="232">
        <v>65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3.6999999999999999E-4</v>
      </c>
      <c r="O15" s="234">
        <f>ROUND(E15*N15,2)</f>
        <v>0.02</v>
      </c>
      <c r="P15" s="234">
        <v>0</v>
      </c>
      <c r="Q15" s="234">
        <f>ROUND(E15*P15,2)</f>
        <v>0</v>
      </c>
      <c r="R15" s="234" t="s">
        <v>131</v>
      </c>
      <c r="S15" s="234" t="s">
        <v>99</v>
      </c>
      <c r="T15" s="235" t="s">
        <v>99</v>
      </c>
      <c r="U15" s="221">
        <v>0</v>
      </c>
      <c r="V15" s="221">
        <f>ROUND(E15*U15,2)</f>
        <v>0</v>
      </c>
      <c r="W15" s="221"/>
      <c r="X15" s="221" t="s">
        <v>118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1" t="s">
        <v>132</v>
      </c>
      <c r="D16" s="250"/>
      <c r="E16" s="250"/>
      <c r="F16" s="250"/>
      <c r="G16" s="250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133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36">
        <v>8</v>
      </c>
      <c r="B17" s="237" t="s">
        <v>134</v>
      </c>
      <c r="C17" s="245" t="s">
        <v>135</v>
      </c>
      <c r="D17" s="238" t="s">
        <v>112</v>
      </c>
      <c r="E17" s="239">
        <v>4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/>
      <c r="S17" s="241" t="s">
        <v>113</v>
      </c>
      <c r="T17" s="242" t="s">
        <v>100</v>
      </c>
      <c r="U17" s="221">
        <v>0</v>
      </c>
      <c r="V17" s="221">
        <f>ROUND(E17*U17,2)</f>
        <v>0</v>
      </c>
      <c r="W17" s="221"/>
      <c r="X17" s="221" t="s">
        <v>114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36">
        <v>9</v>
      </c>
      <c r="B18" s="237" t="s">
        <v>136</v>
      </c>
      <c r="C18" s="245" t="s">
        <v>137</v>
      </c>
      <c r="D18" s="238" t="s">
        <v>112</v>
      </c>
      <c r="E18" s="239">
        <v>5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1"/>
      <c r="S18" s="241" t="s">
        <v>113</v>
      </c>
      <c r="T18" s="242" t="s">
        <v>100</v>
      </c>
      <c r="U18" s="221">
        <v>0</v>
      </c>
      <c r="V18" s="221">
        <f>ROUND(E18*U18,2)</f>
        <v>0</v>
      </c>
      <c r="W18" s="221"/>
      <c r="X18" s="221" t="s">
        <v>114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115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36">
        <v>10</v>
      </c>
      <c r="B19" s="237" t="s">
        <v>138</v>
      </c>
      <c r="C19" s="245" t="s">
        <v>139</v>
      </c>
      <c r="D19" s="238" t="s">
        <v>122</v>
      </c>
      <c r="E19" s="239">
        <v>65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/>
      <c r="S19" s="241" t="s">
        <v>99</v>
      </c>
      <c r="T19" s="242" t="s">
        <v>99</v>
      </c>
      <c r="U19" s="221">
        <v>8.1759999999999999E-2</v>
      </c>
      <c r="V19" s="221">
        <f>ROUND(E19*U19,2)</f>
        <v>5.31</v>
      </c>
      <c r="W19" s="221"/>
      <c r="X19" s="221" t="s">
        <v>114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140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36">
        <v>11</v>
      </c>
      <c r="B20" s="237" t="s">
        <v>141</v>
      </c>
      <c r="C20" s="245" t="s">
        <v>142</v>
      </c>
      <c r="D20" s="238" t="s">
        <v>122</v>
      </c>
      <c r="E20" s="239">
        <v>65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1"/>
      <c r="S20" s="241" t="s">
        <v>99</v>
      </c>
      <c r="T20" s="242" t="s">
        <v>99</v>
      </c>
      <c r="U20" s="221">
        <v>0.13</v>
      </c>
      <c r="V20" s="221">
        <f>ROUND(E20*U20,2)</f>
        <v>8.4499999999999993</v>
      </c>
      <c r="W20" s="221"/>
      <c r="X20" s="221" t="s">
        <v>114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140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36">
        <v>12</v>
      </c>
      <c r="B21" s="237" t="s">
        <v>143</v>
      </c>
      <c r="C21" s="245" t="s">
        <v>144</v>
      </c>
      <c r="D21" s="238" t="s">
        <v>122</v>
      </c>
      <c r="E21" s="239">
        <v>65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0.11025</v>
      </c>
      <c r="O21" s="241">
        <f>ROUND(E21*N21,2)</f>
        <v>7.17</v>
      </c>
      <c r="P21" s="241">
        <v>0</v>
      </c>
      <c r="Q21" s="241">
        <f>ROUND(E21*P21,2)</f>
        <v>0</v>
      </c>
      <c r="R21" s="241"/>
      <c r="S21" s="241" t="s">
        <v>99</v>
      </c>
      <c r="T21" s="242" t="s">
        <v>99</v>
      </c>
      <c r="U21" s="221">
        <v>5.28E-2</v>
      </c>
      <c r="V21" s="221">
        <f>ROUND(E21*U21,2)</f>
        <v>3.43</v>
      </c>
      <c r="W21" s="221"/>
      <c r="X21" s="221" t="s">
        <v>114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140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36">
        <v>13</v>
      </c>
      <c r="B22" s="237" t="s">
        <v>145</v>
      </c>
      <c r="C22" s="245" t="s">
        <v>146</v>
      </c>
      <c r="D22" s="238" t="s">
        <v>122</v>
      </c>
      <c r="E22" s="239">
        <v>65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6.0000000000000002E-5</v>
      </c>
      <c r="O22" s="241">
        <f>ROUND(E22*N22,2)</f>
        <v>0</v>
      </c>
      <c r="P22" s="241">
        <v>0</v>
      </c>
      <c r="Q22" s="241">
        <f>ROUND(E22*P22,2)</f>
        <v>0</v>
      </c>
      <c r="R22" s="241"/>
      <c r="S22" s="241" t="s">
        <v>99</v>
      </c>
      <c r="T22" s="242" t="s">
        <v>99</v>
      </c>
      <c r="U22" s="221">
        <v>2.5999999999999999E-2</v>
      </c>
      <c r="V22" s="221">
        <f>ROUND(E22*U22,2)</f>
        <v>1.69</v>
      </c>
      <c r="W22" s="221"/>
      <c r="X22" s="221" t="s">
        <v>114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140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36">
        <v>14</v>
      </c>
      <c r="B23" s="237" t="s">
        <v>147</v>
      </c>
      <c r="C23" s="245" t="s">
        <v>148</v>
      </c>
      <c r="D23" s="238" t="s">
        <v>112</v>
      </c>
      <c r="E23" s="239">
        <v>9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/>
      <c r="S23" s="241" t="s">
        <v>113</v>
      </c>
      <c r="T23" s="242" t="s">
        <v>100</v>
      </c>
      <c r="U23" s="221">
        <v>0</v>
      </c>
      <c r="V23" s="221">
        <f>ROUND(E23*U23,2)</f>
        <v>0</v>
      </c>
      <c r="W23" s="221"/>
      <c r="X23" s="221" t="s">
        <v>114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36">
        <v>15</v>
      </c>
      <c r="B24" s="237" t="s">
        <v>149</v>
      </c>
      <c r="C24" s="245" t="s">
        <v>150</v>
      </c>
      <c r="D24" s="238" t="s">
        <v>112</v>
      </c>
      <c r="E24" s="239">
        <v>1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/>
      <c r="S24" s="241" t="s">
        <v>113</v>
      </c>
      <c r="T24" s="242" t="s">
        <v>100</v>
      </c>
      <c r="U24" s="221">
        <v>0</v>
      </c>
      <c r="V24" s="221">
        <f>ROUND(E24*U24,2)</f>
        <v>0</v>
      </c>
      <c r="W24" s="221"/>
      <c r="X24" s="221" t="s">
        <v>118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119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36">
        <v>16</v>
      </c>
      <c r="B25" s="237" t="s">
        <v>151</v>
      </c>
      <c r="C25" s="245" t="s">
        <v>152</v>
      </c>
      <c r="D25" s="238" t="s">
        <v>112</v>
      </c>
      <c r="E25" s="239">
        <v>4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1"/>
      <c r="S25" s="241" t="s">
        <v>113</v>
      </c>
      <c r="T25" s="242" t="s">
        <v>100</v>
      </c>
      <c r="U25" s="221">
        <v>0</v>
      </c>
      <c r="V25" s="221">
        <f>ROUND(E25*U25,2)</f>
        <v>0</v>
      </c>
      <c r="W25" s="221"/>
      <c r="X25" s="221" t="s">
        <v>114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36">
        <v>17</v>
      </c>
      <c r="B26" s="237" t="s">
        <v>153</v>
      </c>
      <c r="C26" s="245" t="s">
        <v>154</v>
      </c>
      <c r="D26" s="238" t="s">
        <v>112</v>
      </c>
      <c r="E26" s="239">
        <v>4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/>
      <c r="S26" s="241" t="s">
        <v>113</v>
      </c>
      <c r="T26" s="242" t="s">
        <v>100</v>
      </c>
      <c r="U26" s="221">
        <v>0</v>
      </c>
      <c r="V26" s="221">
        <f>ROUND(E26*U26,2)</f>
        <v>0</v>
      </c>
      <c r="W26" s="221"/>
      <c r="X26" s="221" t="s">
        <v>114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36">
        <v>18</v>
      </c>
      <c r="B27" s="237" t="s">
        <v>155</v>
      </c>
      <c r="C27" s="245" t="s">
        <v>156</v>
      </c>
      <c r="D27" s="238" t="s">
        <v>112</v>
      </c>
      <c r="E27" s="239">
        <v>1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1"/>
      <c r="S27" s="241" t="s">
        <v>113</v>
      </c>
      <c r="T27" s="242" t="s">
        <v>100</v>
      </c>
      <c r="U27" s="221">
        <v>0</v>
      </c>
      <c r="V27" s="221">
        <f>ROUND(E27*U27,2)</f>
        <v>0</v>
      </c>
      <c r="W27" s="221"/>
      <c r="X27" s="221" t="s">
        <v>114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115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36">
        <v>19</v>
      </c>
      <c r="B28" s="237" t="s">
        <v>157</v>
      </c>
      <c r="C28" s="245" t="s">
        <v>158</v>
      </c>
      <c r="D28" s="238" t="s">
        <v>112</v>
      </c>
      <c r="E28" s="239">
        <v>4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1"/>
      <c r="S28" s="241" t="s">
        <v>113</v>
      </c>
      <c r="T28" s="242" t="s">
        <v>100</v>
      </c>
      <c r="U28" s="221">
        <v>0</v>
      </c>
      <c r="V28" s="221">
        <f>ROUND(E28*U28,2)</f>
        <v>0</v>
      </c>
      <c r="W28" s="221"/>
      <c r="X28" s="221" t="s">
        <v>114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115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29">
        <v>20</v>
      </c>
      <c r="B29" s="230" t="s">
        <v>159</v>
      </c>
      <c r="C29" s="246" t="s">
        <v>160</v>
      </c>
      <c r="D29" s="231" t="s">
        <v>112</v>
      </c>
      <c r="E29" s="232">
        <v>4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/>
      <c r="S29" s="234" t="s">
        <v>113</v>
      </c>
      <c r="T29" s="235" t="s">
        <v>100</v>
      </c>
      <c r="U29" s="221">
        <v>0</v>
      </c>
      <c r="V29" s="221">
        <f>ROUND(E29*U29,2)</f>
        <v>0</v>
      </c>
      <c r="W29" s="221"/>
      <c r="X29" s="221" t="s">
        <v>114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5">
      <c r="A30" s="3"/>
      <c r="B30" s="4"/>
      <c r="C30" s="247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v>15</v>
      </c>
      <c r="AF30">
        <v>21</v>
      </c>
      <c r="AG30" t="s">
        <v>81</v>
      </c>
    </row>
    <row r="31" spans="1:60" x14ac:dyDescent="0.25">
      <c r="A31" s="215"/>
      <c r="B31" s="216" t="s">
        <v>29</v>
      </c>
      <c r="C31" s="248"/>
      <c r="D31" s="217"/>
      <c r="E31" s="218"/>
      <c r="F31" s="218"/>
      <c r="G31" s="243">
        <f>G8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f>SUMIF(L7:L29,AE30,G7:G29)</f>
        <v>0</v>
      </c>
      <c r="AF31">
        <f>SUMIF(L7:L29,AF30,G7:G29)</f>
        <v>0</v>
      </c>
      <c r="AG31" t="s">
        <v>107</v>
      </c>
    </row>
    <row r="32" spans="1:60" x14ac:dyDescent="0.25">
      <c r="C32" s="249"/>
      <c r="D32" s="10"/>
      <c r="AG32" t="s">
        <v>108</v>
      </c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+GQtuHU+6N6dDTjWFsGyfy58wWV3DcP/WERyFAyvGlrS6ZNGuwuFKEAASwR1CQTFkCmWTvgJ/havwRaN0eVjLg==" saltValue="WXrC1P+aBBzzcsiMhbHyjw==" spinCount="100000" sheet="1"/>
  <mergeCells count="5">
    <mergeCell ref="A1:G1"/>
    <mergeCell ref="C2:G2"/>
    <mergeCell ref="C3:G3"/>
    <mergeCell ref="C4:G4"/>
    <mergeCell ref="C16:G16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 1 Naklady</vt:lpstr>
      <vt:lpstr>DSO 023.2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'DSO 023.2 1 Pol'!Názvy_tisku</vt:lpstr>
      <vt:lpstr>oadresa</vt:lpstr>
      <vt:lpstr>Stavba!Objednatel</vt:lpstr>
      <vt:lpstr>Stavba!Objekt</vt:lpstr>
      <vt:lpstr>'0 1 Naklady'!Oblast_tisku</vt:lpstr>
      <vt:lpstr>'DSO 023.2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Zbyněk Rikan</cp:lastModifiedBy>
  <cp:lastPrinted>2019-03-19T12:27:02Z</cp:lastPrinted>
  <dcterms:created xsi:type="dcterms:W3CDTF">2009-04-08T07:15:50Z</dcterms:created>
  <dcterms:modified xsi:type="dcterms:W3CDTF">2021-07-28T11:59:13Z</dcterms:modified>
</cp:coreProperties>
</file>